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2章事例演習2-2\"/>
    </mc:Choice>
  </mc:AlternateContent>
  <xr:revisionPtr revIDLastSave="0" documentId="13_ncr:1_{92D8C8A9-8F17-4355-A2A5-38AB78E176B9}" xr6:coauthVersionLast="47" xr6:coauthVersionMax="47" xr10:uidLastSave="{00000000-0000-0000-0000-000000000000}"/>
  <bookViews>
    <workbookView xWindow="5388" yWindow="2772" windowWidth="23040" windowHeight="12204" activeTab="2" xr2:uid="{00000000-000D-0000-FFFF-FFFF00000000}"/>
  </bookViews>
  <sheets>
    <sheet name="実績ＢＳ・ＰＬ" sheetId="2" r:id="rId1"/>
    <sheet name="見積実績比較資金繰り表" sheetId="5" r:id="rId2"/>
    <sheet name="解答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6" l="1"/>
  <c r="E25" i="5" s="1"/>
  <c r="E21" i="5"/>
  <c r="E16" i="5"/>
  <c r="E11" i="5"/>
  <c r="E10" i="5"/>
  <c r="E9" i="5"/>
  <c r="E8" i="5"/>
  <c r="E4" i="5"/>
  <c r="E6" i="5" s="1"/>
  <c r="F11" i="6"/>
  <c r="F21" i="6"/>
  <c r="G21" i="6" s="1"/>
  <c r="F19" i="6"/>
  <c r="F16" i="6"/>
  <c r="G16" i="6" s="1"/>
  <c r="F10" i="6"/>
  <c r="F9" i="6"/>
  <c r="G9" i="6" s="1"/>
  <c r="F8" i="6"/>
  <c r="G8" i="6" s="1"/>
  <c r="F4" i="6"/>
  <c r="G4" i="6" s="1"/>
  <c r="F3" i="2"/>
  <c r="E3" i="2"/>
  <c r="G3" i="2" s="1"/>
  <c r="G5" i="6"/>
  <c r="E6" i="6"/>
  <c r="E13" i="6" s="1"/>
  <c r="G7" i="6"/>
  <c r="G10" i="6"/>
  <c r="G11" i="6"/>
  <c r="E12" i="6"/>
  <c r="G14" i="6"/>
  <c r="F15" i="6"/>
  <c r="E15" i="6"/>
  <c r="G15" i="6"/>
  <c r="E17" i="6"/>
  <c r="G19" i="6"/>
  <c r="F20" i="6"/>
  <c r="E20" i="6"/>
  <c r="E23" i="6" s="1"/>
  <c r="E22" i="6"/>
  <c r="F25" i="6"/>
  <c r="G25" i="6" s="1"/>
  <c r="G3" i="6"/>
  <c r="E15" i="5"/>
  <c r="E17" i="5"/>
  <c r="E18" i="5" s="1"/>
  <c r="E20" i="5"/>
  <c r="E22" i="5"/>
  <c r="E23" i="5" s="1"/>
  <c r="G24" i="2"/>
  <c r="G22" i="2"/>
  <c r="G21" i="2"/>
  <c r="G23" i="2" s="1"/>
  <c r="G19" i="2"/>
  <c r="G28" i="2"/>
  <c r="G30" i="2"/>
  <c r="E29" i="2"/>
  <c r="E31" i="2" s="1"/>
  <c r="G34" i="2"/>
  <c r="D23" i="2"/>
  <c r="D25" i="2" s="1"/>
  <c r="D26" i="2" s="1"/>
  <c r="D32" i="2" s="1"/>
  <c r="D35" i="2" s="1"/>
  <c r="D36" i="2" s="1"/>
  <c r="D31" i="2"/>
  <c r="D9" i="2"/>
  <c r="D15" i="2"/>
  <c r="D14" i="2" s="1"/>
  <c r="G10" i="2"/>
  <c r="G11" i="2"/>
  <c r="G12" i="2"/>
  <c r="G13" i="2"/>
  <c r="G4" i="2"/>
  <c r="G5" i="2"/>
  <c r="G7" i="2"/>
  <c r="G8" i="2"/>
  <c r="G6" i="2"/>
  <c r="E15" i="2"/>
  <c r="E23" i="2"/>
  <c r="E25" i="2" s="1"/>
  <c r="F23" i="2"/>
  <c r="F25" i="2" s="1"/>
  <c r="F9" i="2"/>
  <c r="E9" i="2"/>
  <c r="E18" i="6" l="1"/>
  <c r="G29" i="2"/>
  <c r="F22" i="6"/>
  <c r="E12" i="5"/>
  <c r="E13" i="5" s="1"/>
  <c r="E24" i="5" s="1"/>
  <c r="E26" i="5" s="1"/>
  <c r="G22" i="6"/>
  <c r="F6" i="6"/>
  <c r="G6" i="6" s="1"/>
  <c r="G31" i="2"/>
  <c r="G9" i="2"/>
  <c r="G25" i="2"/>
  <c r="G20" i="6"/>
  <c r="E24" i="6"/>
  <c r="E26" i="6" s="1"/>
  <c r="G26" i="2"/>
  <c r="F18" i="6"/>
  <c r="G18" i="6" s="1"/>
  <c r="F23" i="6"/>
  <c r="G23" i="6" s="1"/>
  <c r="F12" i="6"/>
  <c r="G12" i="6" s="1"/>
  <c r="F17" i="6"/>
  <c r="G17" i="6" s="1"/>
  <c r="F13" i="6" l="1"/>
  <c r="F26" i="2"/>
  <c r="G32" i="2"/>
  <c r="G35" i="2" l="1"/>
  <c r="F32" i="2"/>
  <c r="F24" i="6"/>
  <c r="G13" i="6"/>
  <c r="G24" i="6" l="1"/>
  <c r="F26" i="6"/>
  <c r="G26" i="6" s="1"/>
  <c r="G36" i="2"/>
  <c r="F36" i="2" s="1"/>
  <c r="F14" i="2" s="1"/>
  <c r="F35" i="2"/>
  <c r="F15" i="2" l="1"/>
  <c r="G14" i="2"/>
  <c r="G15" i="2" s="1"/>
</calcChain>
</file>

<file path=xl/sharedStrings.xml><?xml version="1.0" encoding="utf-8"?>
<sst xmlns="http://schemas.openxmlformats.org/spreadsheetml/2006/main" count="107" uniqueCount="69">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</sst>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38" fontId="0" fillId="6" borderId="21" xfId="1" applyFont="1" applyFill="1" applyBorder="1">
      <alignment vertical="center"/>
    </xf>
    <xf numFmtId="38" fontId="0" fillId="6" borderId="22" xfId="1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176" fontId="5" fillId="5" borderId="20" xfId="0" applyNumberFormat="1" applyFont="1" applyFill="1" applyBorder="1">
      <alignment vertical="center"/>
    </xf>
    <xf numFmtId="176" fontId="5" fillId="10" borderId="20" xfId="0" applyNumberFormat="1" applyFont="1" applyFill="1" applyBorder="1">
      <alignment vertical="center"/>
    </xf>
    <xf numFmtId="176" fontId="5" fillId="0" borderId="20" xfId="0" applyNumberFormat="1" applyFont="1" applyBorder="1">
      <alignment vertical="center"/>
    </xf>
    <xf numFmtId="176" fontId="5" fillId="3" borderId="20" xfId="0" applyNumberFormat="1" applyFont="1" applyFill="1" applyBorder="1">
      <alignment vertical="center"/>
    </xf>
    <xf numFmtId="176" fontId="5" fillId="4" borderId="20" xfId="0" applyNumberFormat="1" applyFont="1" applyFill="1" applyBorder="1">
      <alignment vertical="center"/>
    </xf>
    <xf numFmtId="176" fontId="5" fillId="2" borderId="20" xfId="0" applyNumberFormat="1" applyFont="1" applyFill="1" applyBorder="1">
      <alignment vertical="center"/>
    </xf>
    <xf numFmtId="176" fontId="5" fillId="6" borderId="20" xfId="0" applyNumberFormat="1" applyFont="1" applyFill="1" applyBorder="1">
      <alignment vertical="center"/>
    </xf>
    <xf numFmtId="176" fontId="5" fillId="8" borderId="20" xfId="0" applyNumberFormat="1" applyFont="1" applyFill="1" applyBorder="1">
      <alignment vertical="center"/>
    </xf>
    <xf numFmtId="176" fontId="5" fillId="7" borderId="20" xfId="0" applyNumberFormat="1" applyFont="1" applyFill="1" applyBorder="1">
      <alignment vertical="center"/>
    </xf>
    <xf numFmtId="176" fontId="5" fillId="6" borderId="47" xfId="0" applyNumberFormat="1" applyFont="1" applyFill="1" applyBorder="1">
      <alignment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0" xfId="0" applyFont="1" applyFill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76200</xdr:colOff>
      <xdr:row>1</xdr:row>
      <xdr:rowOff>9525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id="{EA45CC3D-23E2-4AC6-BE2C-9924A428F547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6477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ＭＳ 明朝"/>
              <a:ea typeface="ＭＳ 明朝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opLeftCell="A5" workbookViewId="0">
      <selection activeCell="H33" sqref="H33"/>
    </sheetView>
  </sheetViews>
  <sheetFormatPr defaultRowHeight="13.2" x14ac:dyDescent="0.2"/>
  <cols>
    <col min="1" max="2" width="3" customWidth="1"/>
    <col min="3" max="3" width="16.109375" customWidth="1"/>
    <col min="4" max="7" width="15.88671875" customWidth="1"/>
  </cols>
  <sheetData>
    <row r="1" spans="1:7" s="7" customFormat="1" ht="16.8" thickBot="1" x14ac:dyDescent="0.25">
      <c r="A1" s="149" t="s">
        <v>66</v>
      </c>
      <c r="B1" s="149"/>
      <c r="C1" s="149"/>
      <c r="D1" s="149"/>
      <c r="E1" s="149"/>
      <c r="F1" s="149"/>
      <c r="G1" s="149"/>
    </row>
    <row r="2" spans="1:7" ht="15" customHeight="1" x14ac:dyDescent="0.2">
      <c r="A2" s="125" t="s">
        <v>28</v>
      </c>
      <c r="B2" s="126"/>
      <c r="C2" s="126"/>
      <c r="D2" s="1" t="s">
        <v>29</v>
      </c>
      <c r="E2" s="1" t="s">
        <v>30</v>
      </c>
      <c r="F2" s="1" t="s">
        <v>31</v>
      </c>
      <c r="G2" s="2" t="s">
        <v>32</v>
      </c>
    </row>
    <row r="3" spans="1:7" ht="13.8" x14ac:dyDescent="0.2">
      <c r="A3" s="127" t="s">
        <v>33</v>
      </c>
      <c r="B3" s="128"/>
      <c r="C3" s="128"/>
      <c r="D3" s="43">
        <v>2436700</v>
      </c>
      <c r="E3" s="43">
        <f>F4+F11</f>
        <v>13896000</v>
      </c>
      <c r="F3" s="43">
        <f>E7+E10+E12+E28+E30+E34</f>
        <v>14132000</v>
      </c>
      <c r="G3" s="44">
        <f t="shared" ref="G3:G8" si="0">D3+E3-F3</f>
        <v>2200700</v>
      </c>
    </row>
    <row r="4" spans="1:7" ht="13.8" x14ac:dyDescent="0.2">
      <c r="A4" s="129" t="s">
        <v>34</v>
      </c>
      <c r="B4" s="130"/>
      <c r="C4" s="130"/>
      <c r="D4" s="45">
        <v>6014900</v>
      </c>
      <c r="E4" s="45">
        <v>13649000</v>
      </c>
      <c r="F4" s="45">
        <v>13696000</v>
      </c>
      <c r="G4" s="44">
        <f t="shared" si="0"/>
        <v>5967900</v>
      </c>
    </row>
    <row r="5" spans="1:7" ht="13.8" x14ac:dyDescent="0.2">
      <c r="A5" s="129" t="s">
        <v>35</v>
      </c>
      <c r="B5" s="130"/>
      <c r="C5" s="130"/>
      <c r="D5" s="45">
        <v>3590200</v>
      </c>
      <c r="E5" s="45">
        <v>4390000</v>
      </c>
      <c r="F5" s="45">
        <v>3590200</v>
      </c>
      <c r="G5" s="44">
        <f t="shared" si="0"/>
        <v>4390000</v>
      </c>
    </row>
    <row r="6" spans="1:7" ht="13.8" x14ac:dyDescent="0.2">
      <c r="A6" s="129" t="s">
        <v>36</v>
      </c>
      <c r="B6" s="130"/>
      <c r="C6" s="130"/>
      <c r="D6" s="45">
        <v>2000000</v>
      </c>
      <c r="E6" s="45"/>
      <c r="F6" s="45"/>
      <c r="G6" s="44">
        <f t="shared" si="0"/>
        <v>2000000</v>
      </c>
    </row>
    <row r="7" spans="1:7" ht="13.8" x14ac:dyDescent="0.2">
      <c r="A7" s="129" t="s">
        <v>37</v>
      </c>
      <c r="B7" s="130"/>
      <c r="C7" s="130"/>
      <c r="D7" s="45">
        <v>3280000</v>
      </c>
      <c r="E7" s="45">
        <v>475000</v>
      </c>
      <c r="F7" s="45"/>
      <c r="G7" s="44">
        <f t="shared" si="0"/>
        <v>3755000</v>
      </c>
    </row>
    <row r="8" spans="1:7" ht="13.8" x14ac:dyDescent="0.2">
      <c r="A8" s="138" t="s">
        <v>38</v>
      </c>
      <c r="B8" s="139"/>
      <c r="C8" s="139"/>
      <c r="D8" s="46">
        <v>-223500</v>
      </c>
      <c r="E8" s="46"/>
      <c r="F8" s="46">
        <v>65900</v>
      </c>
      <c r="G8" s="44">
        <f t="shared" si="0"/>
        <v>-289400</v>
      </c>
    </row>
    <row r="9" spans="1:7" ht="20.25" customHeight="1" x14ac:dyDescent="0.2">
      <c r="A9" s="140" t="s">
        <v>39</v>
      </c>
      <c r="B9" s="141"/>
      <c r="C9" s="141"/>
      <c r="D9" s="47">
        <f>SUM(D3:D8)</f>
        <v>17098300</v>
      </c>
      <c r="E9" s="47">
        <f>SUM(E3:E8)</f>
        <v>32410000</v>
      </c>
      <c r="F9" s="47">
        <f>SUM(F3:F8)</f>
        <v>31484100</v>
      </c>
      <c r="G9" s="48">
        <f>SUM(G3:G8)</f>
        <v>18024200</v>
      </c>
    </row>
    <row r="10" spans="1:7" ht="13.8" x14ac:dyDescent="0.2">
      <c r="A10" s="131" t="s">
        <v>40</v>
      </c>
      <c r="B10" s="132"/>
      <c r="C10" s="132"/>
      <c r="D10" s="49">
        <v>4017000</v>
      </c>
      <c r="E10" s="49">
        <v>9911000</v>
      </c>
      <c r="F10" s="49">
        <v>10081000</v>
      </c>
      <c r="G10" s="50">
        <f>D10-E10+F10</f>
        <v>4187000</v>
      </c>
    </row>
    <row r="11" spans="1:7" ht="13.8" x14ac:dyDescent="0.2">
      <c r="A11" s="136" t="s">
        <v>41</v>
      </c>
      <c r="B11" s="137"/>
      <c r="C11" s="137"/>
      <c r="D11" s="51">
        <v>1000000</v>
      </c>
      <c r="E11" s="51"/>
      <c r="F11" s="51">
        <v>200000</v>
      </c>
      <c r="G11" s="50">
        <f>D11-E11+F11</f>
        <v>1200000</v>
      </c>
    </row>
    <row r="12" spans="1:7" ht="13.8" x14ac:dyDescent="0.2">
      <c r="A12" s="136" t="s">
        <v>42</v>
      </c>
      <c r="B12" s="137"/>
      <c r="C12" s="137"/>
      <c r="D12" s="51">
        <v>2000000</v>
      </c>
      <c r="E12" s="51">
        <v>134000</v>
      </c>
      <c r="F12" s="51"/>
      <c r="G12" s="50">
        <f>D12-E12+F12</f>
        <v>1866000</v>
      </c>
    </row>
    <row r="13" spans="1:7" ht="13.8" x14ac:dyDescent="0.2">
      <c r="A13" s="136" t="s">
        <v>43</v>
      </c>
      <c r="B13" s="137"/>
      <c r="C13" s="137"/>
      <c r="D13" s="51">
        <v>3000000</v>
      </c>
      <c r="E13" s="51"/>
      <c r="F13" s="51"/>
      <c r="G13" s="50">
        <f>D13-E13+F13</f>
        <v>3000000</v>
      </c>
    </row>
    <row r="14" spans="1:7" ht="13.8" x14ac:dyDescent="0.2">
      <c r="A14" s="160" t="s">
        <v>44</v>
      </c>
      <c r="B14" s="161"/>
      <c r="C14" s="161"/>
      <c r="D14" s="52">
        <f>D15-SUM(D10:D13)</f>
        <v>7081300</v>
      </c>
      <c r="E14" s="52"/>
      <c r="F14" s="52">
        <f>+F36</f>
        <v>689900</v>
      </c>
      <c r="G14" s="53">
        <f>D14-E14+F14</f>
        <v>7771200</v>
      </c>
    </row>
    <row r="15" spans="1:7" ht="20.25" customHeight="1" thickBot="1" x14ac:dyDescent="0.25">
      <c r="A15" s="162" t="s">
        <v>45</v>
      </c>
      <c r="B15" s="163"/>
      <c r="C15" s="163"/>
      <c r="D15" s="54">
        <f>D9</f>
        <v>17098300</v>
      </c>
      <c r="E15" s="54">
        <f>SUM(E10:E14)</f>
        <v>10045000</v>
      </c>
      <c r="F15" s="54">
        <f>SUM(F10:F14)</f>
        <v>10970900</v>
      </c>
      <c r="G15" s="55">
        <f>SUM(G10:G14)</f>
        <v>18024200</v>
      </c>
    </row>
    <row r="17" spans="1:7" s="7" customFormat="1" ht="16.8" thickBot="1" x14ac:dyDescent="0.25">
      <c r="A17" s="149" t="s">
        <v>67</v>
      </c>
      <c r="B17" s="149"/>
      <c r="C17" s="149"/>
      <c r="D17" s="149"/>
      <c r="E17" s="149"/>
      <c r="F17" s="149"/>
      <c r="G17" s="149"/>
    </row>
    <row r="18" spans="1:7" ht="15" customHeight="1" x14ac:dyDescent="0.2">
      <c r="A18" s="125" t="s">
        <v>28</v>
      </c>
      <c r="B18" s="126"/>
      <c r="C18" s="126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20.25" customHeight="1" x14ac:dyDescent="0.2">
      <c r="A19" s="133" t="s">
        <v>46</v>
      </c>
      <c r="B19" s="134"/>
      <c r="C19" s="135"/>
      <c r="D19" s="56">
        <v>60663000</v>
      </c>
      <c r="E19" s="56"/>
      <c r="F19" s="56">
        <v>13649000</v>
      </c>
      <c r="G19" s="57">
        <f>D19-E19+F19</f>
        <v>74312000</v>
      </c>
    </row>
    <row r="20" spans="1:7" ht="13.8" x14ac:dyDescent="0.2">
      <c r="A20" s="155" t="s">
        <v>47</v>
      </c>
      <c r="B20" s="156"/>
      <c r="C20" s="157"/>
      <c r="D20" s="58"/>
      <c r="E20" s="58"/>
      <c r="F20" s="58"/>
      <c r="G20" s="59"/>
    </row>
    <row r="21" spans="1:7" ht="13.8" x14ac:dyDescent="0.2">
      <c r="A21" s="12"/>
      <c r="B21" s="150" t="s">
        <v>48</v>
      </c>
      <c r="C21" s="151"/>
      <c r="D21" s="45">
        <v>0</v>
      </c>
      <c r="E21" s="45"/>
      <c r="F21" s="45"/>
      <c r="G21" s="60">
        <f>D21+E21-F21</f>
        <v>0</v>
      </c>
    </row>
    <row r="22" spans="1:7" ht="13.8" x14ac:dyDescent="0.2">
      <c r="A22" s="12"/>
      <c r="B22" s="150" t="s">
        <v>49</v>
      </c>
      <c r="C22" s="151"/>
      <c r="D22" s="61">
        <v>44807800</v>
      </c>
      <c r="E22" s="61">
        <v>10081000</v>
      </c>
      <c r="F22" s="61"/>
      <c r="G22" s="62">
        <f>D22+E22-F22</f>
        <v>54888800</v>
      </c>
    </row>
    <row r="23" spans="1:7" ht="13.8" x14ac:dyDescent="0.2">
      <c r="A23" s="12"/>
      <c r="B23" s="158" t="s">
        <v>52</v>
      </c>
      <c r="C23" s="159"/>
      <c r="D23" s="43">
        <f>SUM(D21:D22)</f>
        <v>44807800</v>
      </c>
      <c r="E23" s="43">
        <f>SUM(E21:E22)</f>
        <v>10081000</v>
      </c>
      <c r="F23" s="43">
        <f>SUM(F21:F22)</f>
        <v>0</v>
      </c>
      <c r="G23" s="44">
        <f>SUM(G21:G22)</f>
        <v>54888800</v>
      </c>
    </row>
    <row r="24" spans="1:7" ht="13.8" x14ac:dyDescent="0.2">
      <c r="A24" s="12"/>
      <c r="B24" s="150" t="s">
        <v>50</v>
      </c>
      <c r="C24" s="151"/>
      <c r="D24" s="61">
        <v>3590200</v>
      </c>
      <c r="E24" s="61">
        <v>3590200</v>
      </c>
      <c r="F24" s="61">
        <v>4390000</v>
      </c>
      <c r="G24" s="62">
        <f>D24-E24+F24</f>
        <v>4390000</v>
      </c>
    </row>
    <row r="25" spans="1:7" ht="20.25" customHeight="1" x14ac:dyDescent="0.2">
      <c r="A25" s="13"/>
      <c r="B25" s="14"/>
      <c r="C25" s="15" t="s">
        <v>47</v>
      </c>
      <c r="D25" s="63">
        <f>D23-D24</f>
        <v>41217600</v>
      </c>
      <c r="E25" s="63">
        <f>E23-E24</f>
        <v>6490800</v>
      </c>
      <c r="F25" s="63">
        <f>F23-F24</f>
        <v>-4390000</v>
      </c>
      <c r="G25" s="64">
        <f>G23-G24</f>
        <v>50498800</v>
      </c>
    </row>
    <row r="26" spans="1:7" ht="20.25" customHeight="1" x14ac:dyDescent="0.2">
      <c r="A26" s="23"/>
      <c r="B26" s="24"/>
      <c r="C26" s="25" t="s">
        <v>51</v>
      </c>
      <c r="D26" s="65">
        <f>D19-D25</f>
        <v>19445400</v>
      </c>
      <c r="E26" s="65"/>
      <c r="F26" s="65">
        <f>G26-D26</f>
        <v>4367800</v>
      </c>
      <c r="G26" s="66">
        <f>G19-G25</f>
        <v>23813200</v>
      </c>
    </row>
    <row r="27" spans="1:7" ht="13.8" x14ac:dyDescent="0.2">
      <c r="A27" s="152" t="s">
        <v>53</v>
      </c>
      <c r="B27" s="153"/>
      <c r="C27" s="154"/>
      <c r="D27" s="67"/>
      <c r="E27" s="67"/>
      <c r="F27" s="67"/>
      <c r="G27" s="68"/>
    </row>
    <row r="28" spans="1:7" ht="13.8" x14ac:dyDescent="0.2">
      <c r="A28" s="3"/>
      <c r="B28" s="142" t="s">
        <v>54</v>
      </c>
      <c r="C28" s="143"/>
      <c r="D28" s="51">
        <v>4031600</v>
      </c>
      <c r="E28" s="51">
        <v>1585000</v>
      </c>
      <c r="F28" s="51"/>
      <c r="G28" s="69">
        <f>D28+E28-F28</f>
        <v>5616600</v>
      </c>
    </row>
    <row r="29" spans="1:7" ht="13.8" x14ac:dyDescent="0.2">
      <c r="A29" s="3"/>
      <c r="B29" s="142" t="s">
        <v>55</v>
      </c>
      <c r="C29" s="143"/>
      <c r="D29" s="51">
        <v>223500</v>
      </c>
      <c r="E29" s="51">
        <f>F8</f>
        <v>65900</v>
      </c>
      <c r="F29" s="51"/>
      <c r="G29" s="69">
        <f>D29+E29-F29</f>
        <v>289400</v>
      </c>
    </row>
    <row r="30" spans="1:7" ht="13.8" x14ac:dyDescent="0.2">
      <c r="A30" s="3"/>
      <c r="B30" s="142" t="s">
        <v>56</v>
      </c>
      <c r="C30" s="143"/>
      <c r="D30" s="52">
        <v>7845000</v>
      </c>
      <c r="E30" s="52">
        <v>1961000</v>
      </c>
      <c r="F30" s="52"/>
      <c r="G30" s="53">
        <f>D30+E30-F30</f>
        <v>9806000</v>
      </c>
    </row>
    <row r="31" spans="1:7" ht="13.8" x14ac:dyDescent="0.2">
      <c r="A31" s="4"/>
      <c r="B31" s="5"/>
      <c r="C31" s="6" t="s">
        <v>57</v>
      </c>
      <c r="D31" s="70">
        <f>SUM(D28:D30)</f>
        <v>12100100</v>
      </c>
      <c r="E31" s="70">
        <f>SUM(E28:E30)</f>
        <v>3611900</v>
      </c>
      <c r="F31" s="70"/>
      <c r="G31" s="71">
        <f>SUM(G28:G30)</f>
        <v>15712000</v>
      </c>
    </row>
    <row r="32" spans="1:7" ht="20.25" customHeight="1" x14ac:dyDescent="0.2">
      <c r="A32" s="26"/>
      <c r="B32" s="27"/>
      <c r="C32" s="28" t="s">
        <v>58</v>
      </c>
      <c r="D32" s="72">
        <f>D26-D31</f>
        <v>7345300</v>
      </c>
      <c r="E32" s="72"/>
      <c r="F32" s="72">
        <f>G32-D32</f>
        <v>755900</v>
      </c>
      <c r="G32" s="73">
        <f>G26-G31</f>
        <v>8101200</v>
      </c>
    </row>
    <row r="33" spans="1:7" ht="13.8" x14ac:dyDescent="0.2">
      <c r="A33" s="144" t="s">
        <v>59</v>
      </c>
      <c r="B33" s="145"/>
      <c r="C33" s="146"/>
      <c r="D33" s="67"/>
      <c r="E33" s="67"/>
      <c r="F33" s="67"/>
      <c r="G33" s="68"/>
    </row>
    <row r="34" spans="1:7" ht="13.8" x14ac:dyDescent="0.2">
      <c r="A34" s="22"/>
      <c r="B34" s="147" t="s">
        <v>60</v>
      </c>
      <c r="C34" s="148"/>
      <c r="D34" s="52">
        <v>264000</v>
      </c>
      <c r="E34" s="52">
        <v>66000</v>
      </c>
      <c r="F34" s="52"/>
      <c r="G34" s="69">
        <f>D34+E34-F34</f>
        <v>330000</v>
      </c>
    </row>
    <row r="35" spans="1:7" ht="20.25" customHeight="1" x14ac:dyDescent="0.2">
      <c r="A35" s="29"/>
      <c r="B35" s="30"/>
      <c r="C35" s="31" t="s">
        <v>61</v>
      </c>
      <c r="D35" s="74">
        <f>D32-D34</f>
        <v>7081300</v>
      </c>
      <c r="E35" s="74"/>
      <c r="F35" s="74">
        <f>G35-D35</f>
        <v>689900</v>
      </c>
      <c r="G35" s="75">
        <f>G32-G34</f>
        <v>7771200</v>
      </c>
    </row>
    <row r="36" spans="1:7" ht="20.25" customHeight="1" thickBot="1" x14ac:dyDescent="0.25">
      <c r="A36" s="17"/>
      <c r="B36" s="18"/>
      <c r="C36" s="19" t="s">
        <v>62</v>
      </c>
      <c r="D36" s="20">
        <f>D35</f>
        <v>7081300</v>
      </c>
      <c r="E36" s="20"/>
      <c r="F36" s="20">
        <f>G36-D36</f>
        <v>689900</v>
      </c>
      <c r="G36" s="21">
        <f>G35</f>
        <v>7771200</v>
      </c>
    </row>
  </sheetData>
  <mergeCells count="29"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  <mergeCell ref="A19:C19"/>
    <mergeCell ref="A11:C11"/>
    <mergeCell ref="A12:C12"/>
    <mergeCell ref="A13:C13"/>
    <mergeCell ref="A6:C6"/>
    <mergeCell ref="A7:C7"/>
    <mergeCell ref="A8:C8"/>
    <mergeCell ref="A9:C9"/>
    <mergeCell ref="A2:C2"/>
    <mergeCell ref="A3:C3"/>
    <mergeCell ref="A4:C4"/>
    <mergeCell ref="A5:C5"/>
    <mergeCell ref="A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D29" sqref="D29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70" t="s">
        <v>68</v>
      </c>
      <c r="B1" s="170"/>
      <c r="C1" s="170"/>
      <c r="D1" s="170"/>
      <c r="E1" s="170"/>
      <c r="F1" s="170"/>
      <c r="G1" s="170"/>
    </row>
    <row r="2" spans="1:7" ht="15.9" customHeight="1" x14ac:dyDescent="0.2">
      <c r="A2" s="125" t="s">
        <v>0</v>
      </c>
      <c r="B2" s="126"/>
      <c r="C2" s="126"/>
      <c r="D2" s="126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200" t="s">
        <v>12</v>
      </c>
      <c r="B3" s="203" t="s">
        <v>1</v>
      </c>
      <c r="C3" s="156"/>
      <c r="D3" s="34"/>
      <c r="E3" s="58"/>
      <c r="F3" s="43"/>
      <c r="G3" s="44"/>
    </row>
    <row r="4" spans="1:7" ht="15.9" customHeight="1" x14ac:dyDescent="0.2">
      <c r="A4" s="201"/>
      <c r="B4" s="204" t="s">
        <v>2</v>
      </c>
      <c r="C4" s="150"/>
      <c r="D4" s="35"/>
      <c r="E4" s="45">
        <f>解答!E4</f>
        <v>13750000</v>
      </c>
      <c r="F4" s="45"/>
      <c r="G4" s="44"/>
    </row>
    <row r="5" spans="1:7" ht="15.9" customHeight="1" x14ac:dyDescent="0.2">
      <c r="A5" s="201"/>
      <c r="B5" s="182" t="s">
        <v>3</v>
      </c>
      <c r="C5" s="183"/>
      <c r="D5" s="36"/>
      <c r="E5" s="61"/>
      <c r="F5" s="61"/>
      <c r="G5" s="76"/>
    </row>
    <row r="6" spans="1:7" ht="15.9" customHeight="1" x14ac:dyDescent="0.2">
      <c r="A6" s="201"/>
      <c r="B6" s="37"/>
      <c r="C6" s="184" t="s">
        <v>4</v>
      </c>
      <c r="D6" s="185"/>
      <c r="E6" s="77">
        <f>SUM(E3:E5)</f>
        <v>13750000</v>
      </c>
      <c r="F6" s="78"/>
      <c r="G6" s="79"/>
    </row>
    <row r="7" spans="1:7" ht="15.9" customHeight="1" x14ac:dyDescent="0.2">
      <c r="A7" s="201"/>
      <c r="B7" s="205" t="s">
        <v>5</v>
      </c>
      <c r="C7" s="206"/>
      <c r="D7" s="42"/>
      <c r="E7" s="80"/>
      <c r="F7" s="43"/>
      <c r="G7" s="44"/>
    </row>
    <row r="8" spans="1:7" ht="15.9" customHeight="1" x14ac:dyDescent="0.2">
      <c r="A8" s="201"/>
      <c r="B8" s="204" t="s">
        <v>6</v>
      </c>
      <c r="C8" s="150"/>
      <c r="D8" s="35"/>
      <c r="E8" s="81">
        <f>解答!E8</f>
        <v>9911000</v>
      </c>
      <c r="F8" s="45"/>
      <c r="G8" s="44"/>
    </row>
    <row r="9" spans="1:7" ht="15.9" customHeight="1" x14ac:dyDescent="0.2">
      <c r="A9" s="201"/>
      <c r="B9" s="204" t="s">
        <v>7</v>
      </c>
      <c r="C9" s="150"/>
      <c r="D9" s="35"/>
      <c r="E9" s="81">
        <f>解答!E9</f>
        <v>783000</v>
      </c>
      <c r="F9" s="45"/>
      <c r="G9" s="44"/>
    </row>
    <row r="10" spans="1:7" ht="15.9" customHeight="1" x14ac:dyDescent="0.2">
      <c r="A10" s="201"/>
      <c r="B10" s="204" t="s">
        <v>8</v>
      </c>
      <c r="C10" s="150"/>
      <c r="D10" s="35"/>
      <c r="E10" s="81">
        <f>解答!E10</f>
        <v>2000000</v>
      </c>
      <c r="F10" s="45"/>
      <c r="G10" s="44"/>
    </row>
    <row r="11" spans="1:7" ht="15.9" customHeight="1" x14ac:dyDescent="0.2">
      <c r="A11" s="201"/>
      <c r="B11" s="182" t="s">
        <v>9</v>
      </c>
      <c r="C11" s="183"/>
      <c r="D11" s="36"/>
      <c r="E11" s="82">
        <f>解答!E11</f>
        <v>66000</v>
      </c>
      <c r="F11" s="46"/>
      <c r="G11" s="76"/>
    </row>
    <row r="12" spans="1:7" ht="15.9" customHeight="1" x14ac:dyDescent="0.2">
      <c r="A12" s="201"/>
      <c r="B12" s="37"/>
      <c r="C12" s="184" t="s">
        <v>10</v>
      </c>
      <c r="D12" s="185"/>
      <c r="E12" s="77">
        <f>SUM(E7:E11)</f>
        <v>12760000</v>
      </c>
      <c r="F12" s="78"/>
      <c r="G12" s="79"/>
    </row>
    <row r="13" spans="1:7" ht="15.9" customHeight="1" x14ac:dyDescent="0.2">
      <c r="A13" s="202"/>
      <c r="B13" s="33"/>
      <c r="C13" s="186" t="s">
        <v>11</v>
      </c>
      <c r="D13" s="187"/>
      <c r="E13" s="83">
        <f>E6-E12</f>
        <v>990000</v>
      </c>
      <c r="F13" s="84"/>
      <c r="G13" s="85"/>
    </row>
    <row r="14" spans="1:7" ht="15.9" customHeight="1" x14ac:dyDescent="0.2">
      <c r="A14" s="188" t="s">
        <v>18</v>
      </c>
      <c r="B14" s="191" t="s">
        <v>13</v>
      </c>
      <c r="C14" s="192"/>
      <c r="D14" s="9"/>
      <c r="E14" s="86"/>
      <c r="F14" s="87"/>
      <c r="G14" s="88"/>
    </row>
    <row r="15" spans="1:7" ht="15.9" customHeight="1" x14ac:dyDescent="0.2">
      <c r="A15" s="189"/>
      <c r="B15" s="38"/>
      <c r="C15" s="193" t="s">
        <v>14</v>
      </c>
      <c r="D15" s="194"/>
      <c r="E15" s="89">
        <f>SUM(E14)</f>
        <v>0</v>
      </c>
      <c r="F15" s="90"/>
      <c r="G15" s="91"/>
    </row>
    <row r="16" spans="1:7" ht="15.9" customHeight="1" x14ac:dyDescent="0.2">
      <c r="A16" s="189"/>
      <c r="B16" s="195" t="s">
        <v>15</v>
      </c>
      <c r="C16" s="193"/>
      <c r="D16" s="10"/>
      <c r="E16" s="92">
        <f>解答!E16</f>
        <v>500000</v>
      </c>
      <c r="F16" s="87"/>
      <c r="G16" s="88"/>
    </row>
    <row r="17" spans="1:7" ht="15.9" customHeight="1" x14ac:dyDescent="0.2">
      <c r="A17" s="189"/>
      <c r="B17" s="39"/>
      <c r="C17" s="196" t="s">
        <v>16</v>
      </c>
      <c r="D17" s="197"/>
      <c r="E17" s="93">
        <f>SUM(E16)</f>
        <v>500000</v>
      </c>
      <c r="F17" s="90"/>
      <c r="G17" s="91"/>
    </row>
    <row r="18" spans="1:7" ht="15.9" customHeight="1" x14ac:dyDescent="0.2">
      <c r="A18" s="190"/>
      <c r="B18" s="11"/>
      <c r="C18" s="198" t="s">
        <v>17</v>
      </c>
      <c r="D18" s="199"/>
      <c r="E18" s="94">
        <f>E15-E17</f>
        <v>-500000</v>
      </c>
      <c r="F18" s="95"/>
      <c r="G18" s="96"/>
    </row>
    <row r="19" spans="1:7" ht="15.9" customHeight="1" x14ac:dyDescent="0.2">
      <c r="A19" s="171" t="s">
        <v>24</v>
      </c>
      <c r="B19" s="174" t="s">
        <v>19</v>
      </c>
      <c r="C19" s="175"/>
      <c r="D19" s="40"/>
      <c r="E19" s="86"/>
      <c r="F19" s="87"/>
      <c r="G19" s="88"/>
    </row>
    <row r="20" spans="1:7" ht="15.9" customHeight="1" x14ac:dyDescent="0.2">
      <c r="A20" s="172"/>
      <c r="B20" s="41"/>
      <c r="C20" s="176" t="s">
        <v>20</v>
      </c>
      <c r="D20" s="177"/>
      <c r="E20" s="97">
        <f>SUM(E19)</f>
        <v>0</v>
      </c>
      <c r="F20" s="98"/>
      <c r="G20" s="99"/>
    </row>
    <row r="21" spans="1:7" ht="15.9" customHeight="1" x14ac:dyDescent="0.2">
      <c r="A21" s="172"/>
      <c r="B21" s="178" t="s">
        <v>21</v>
      </c>
      <c r="C21" s="179"/>
      <c r="D21" s="16"/>
      <c r="E21" s="100">
        <f>解答!E21</f>
        <v>134000</v>
      </c>
      <c r="F21" s="87"/>
      <c r="G21" s="88"/>
    </row>
    <row r="22" spans="1:7" ht="15.9" customHeight="1" x14ac:dyDescent="0.2">
      <c r="A22" s="172"/>
      <c r="B22" s="41"/>
      <c r="C22" s="176" t="s">
        <v>22</v>
      </c>
      <c r="D22" s="177"/>
      <c r="E22" s="97">
        <f>SUM(E21)</f>
        <v>134000</v>
      </c>
      <c r="F22" s="98"/>
      <c r="G22" s="99"/>
    </row>
    <row r="23" spans="1:7" ht="15.9" customHeight="1" x14ac:dyDescent="0.2">
      <c r="A23" s="173"/>
      <c r="B23" s="32"/>
      <c r="C23" s="180" t="s">
        <v>23</v>
      </c>
      <c r="D23" s="181"/>
      <c r="E23" s="101">
        <f>E20-E22</f>
        <v>-134000</v>
      </c>
      <c r="F23" s="102"/>
      <c r="G23" s="103"/>
    </row>
    <row r="24" spans="1:7" ht="15.9" customHeight="1" x14ac:dyDescent="0.2">
      <c r="A24" s="164" t="s">
        <v>25</v>
      </c>
      <c r="B24" s="165"/>
      <c r="C24" s="165"/>
      <c r="D24" s="165"/>
      <c r="E24" s="104">
        <f>+E13+E18+E23</f>
        <v>356000</v>
      </c>
      <c r="F24" s="105"/>
      <c r="G24" s="106"/>
    </row>
    <row r="25" spans="1:7" ht="15.9" customHeight="1" x14ac:dyDescent="0.2">
      <c r="A25" s="166" t="s">
        <v>26</v>
      </c>
      <c r="B25" s="167"/>
      <c r="C25" s="167"/>
      <c r="D25" s="167"/>
      <c r="E25" s="107">
        <f>解答!E25</f>
        <v>2436700</v>
      </c>
      <c r="F25" s="108"/>
      <c r="G25" s="109"/>
    </row>
    <row r="26" spans="1:7" ht="15.9" customHeight="1" thickBot="1" x14ac:dyDescent="0.25">
      <c r="A26" s="168" t="s">
        <v>27</v>
      </c>
      <c r="B26" s="169"/>
      <c r="C26" s="169"/>
      <c r="D26" s="169"/>
      <c r="E26" s="110">
        <f>E25+E24</f>
        <v>2792700</v>
      </c>
      <c r="F26" s="111"/>
      <c r="G26" s="112"/>
    </row>
  </sheetData>
  <mergeCells count="29"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tabSelected="1" workbookViewId="0">
      <selection activeCell="F38" sqref="F38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70" t="s">
        <v>68</v>
      </c>
      <c r="B1" s="170"/>
      <c r="C1" s="170"/>
      <c r="D1" s="170"/>
      <c r="E1" s="170"/>
      <c r="F1" s="170"/>
      <c r="G1" s="170"/>
    </row>
    <row r="2" spans="1:7" ht="15.9" customHeight="1" x14ac:dyDescent="0.2">
      <c r="A2" s="125" t="s">
        <v>0</v>
      </c>
      <c r="B2" s="126"/>
      <c r="C2" s="126"/>
      <c r="D2" s="126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200" t="s">
        <v>12</v>
      </c>
      <c r="B3" s="203" t="s">
        <v>1</v>
      </c>
      <c r="C3" s="156"/>
      <c r="D3" s="34"/>
      <c r="E3" s="58"/>
      <c r="F3" s="43"/>
      <c r="G3" s="113">
        <f>+F3-E3</f>
        <v>0</v>
      </c>
    </row>
    <row r="4" spans="1:7" ht="15.9" customHeight="1" x14ac:dyDescent="0.2">
      <c r="A4" s="201"/>
      <c r="B4" s="204" t="s">
        <v>2</v>
      </c>
      <c r="C4" s="150"/>
      <c r="D4" s="35"/>
      <c r="E4" s="45">
        <v>13750000</v>
      </c>
      <c r="F4" s="45">
        <f>実績ＢＳ・ＰＬ!F4</f>
        <v>13696000</v>
      </c>
      <c r="G4" s="113">
        <f t="shared" ref="G4:G26" si="0">+F4-E4</f>
        <v>-54000</v>
      </c>
    </row>
    <row r="5" spans="1:7" ht="15.9" customHeight="1" x14ac:dyDescent="0.2">
      <c r="A5" s="201"/>
      <c r="B5" s="182" t="s">
        <v>3</v>
      </c>
      <c r="C5" s="183"/>
      <c r="D5" s="36"/>
      <c r="E5" s="61"/>
      <c r="F5" s="61"/>
      <c r="G5" s="114">
        <f t="shared" si="0"/>
        <v>0</v>
      </c>
    </row>
    <row r="6" spans="1:7" ht="15.9" customHeight="1" x14ac:dyDescent="0.2">
      <c r="A6" s="201"/>
      <c r="B6" s="37"/>
      <c r="C6" s="184" t="s">
        <v>4</v>
      </c>
      <c r="D6" s="185"/>
      <c r="E6" s="77">
        <f>SUM(E3:E5)</f>
        <v>13750000</v>
      </c>
      <c r="F6" s="78">
        <f>SUM(F3:F5)</f>
        <v>13696000</v>
      </c>
      <c r="G6" s="115">
        <f t="shared" si="0"/>
        <v>-54000</v>
      </c>
    </row>
    <row r="7" spans="1:7" ht="15.9" customHeight="1" x14ac:dyDescent="0.2">
      <c r="A7" s="201"/>
      <c r="B7" s="205" t="s">
        <v>5</v>
      </c>
      <c r="C7" s="206"/>
      <c r="D7" s="42"/>
      <c r="E7" s="80"/>
      <c r="F7" s="43"/>
      <c r="G7" s="113">
        <f t="shared" si="0"/>
        <v>0</v>
      </c>
    </row>
    <row r="8" spans="1:7" ht="15.9" customHeight="1" x14ac:dyDescent="0.2">
      <c r="A8" s="201"/>
      <c r="B8" s="204" t="s">
        <v>6</v>
      </c>
      <c r="C8" s="150"/>
      <c r="D8" s="35"/>
      <c r="E8" s="81">
        <v>9911000</v>
      </c>
      <c r="F8" s="45">
        <f>実績ＢＳ・ＰＬ!E10</f>
        <v>9911000</v>
      </c>
      <c r="G8" s="113">
        <f t="shared" si="0"/>
        <v>0</v>
      </c>
    </row>
    <row r="9" spans="1:7" ht="15.9" customHeight="1" x14ac:dyDescent="0.2">
      <c r="A9" s="201"/>
      <c r="B9" s="204" t="s">
        <v>7</v>
      </c>
      <c r="C9" s="150"/>
      <c r="D9" s="35"/>
      <c r="E9" s="81">
        <v>783000</v>
      </c>
      <c r="F9" s="45">
        <f>実績ＢＳ・ＰＬ!E28</f>
        <v>1585000</v>
      </c>
      <c r="G9" s="113">
        <f t="shared" si="0"/>
        <v>802000</v>
      </c>
    </row>
    <row r="10" spans="1:7" ht="15.9" customHeight="1" x14ac:dyDescent="0.2">
      <c r="A10" s="201"/>
      <c r="B10" s="204" t="s">
        <v>8</v>
      </c>
      <c r="C10" s="150"/>
      <c r="D10" s="35"/>
      <c r="E10" s="81">
        <v>2000000</v>
      </c>
      <c r="F10" s="45">
        <f>実績ＢＳ・ＰＬ!E30</f>
        <v>1961000</v>
      </c>
      <c r="G10" s="113">
        <f t="shared" si="0"/>
        <v>-39000</v>
      </c>
    </row>
    <row r="11" spans="1:7" ht="15.9" customHeight="1" x14ac:dyDescent="0.2">
      <c r="A11" s="201"/>
      <c r="B11" s="182" t="s">
        <v>9</v>
      </c>
      <c r="C11" s="183"/>
      <c r="D11" s="36"/>
      <c r="E11" s="82">
        <v>66000</v>
      </c>
      <c r="F11" s="46">
        <f>実績ＢＳ・ＰＬ!E34</f>
        <v>66000</v>
      </c>
      <c r="G11" s="114">
        <f t="shared" si="0"/>
        <v>0</v>
      </c>
    </row>
    <row r="12" spans="1:7" ht="15.9" customHeight="1" x14ac:dyDescent="0.2">
      <c r="A12" s="201"/>
      <c r="B12" s="37"/>
      <c r="C12" s="184" t="s">
        <v>10</v>
      </c>
      <c r="D12" s="185"/>
      <c r="E12" s="77">
        <f>SUM(E7:E11)</f>
        <v>12760000</v>
      </c>
      <c r="F12" s="78">
        <f>SUM(F7:F11)</f>
        <v>13523000</v>
      </c>
      <c r="G12" s="115">
        <f t="shared" si="0"/>
        <v>763000</v>
      </c>
    </row>
    <row r="13" spans="1:7" ht="15.9" customHeight="1" x14ac:dyDescent="0.2">
      <c r="A13" s="202"/>
      <c r="B13" s="33"/>
      <c r="C13" s="186" t="s">
        <v>11</v>
      </c>
      <c r="D13" s="187"/>
      <c r="E13" s="83">
        <f>E6-E12</f>
        <v>990000</v>
      </c>
      <c r="F13" s="84">
        <f>F6-F12</f>
        <v>173000</v>
      </c>
      <c r="G13" s="116">
        <f t="shared" si="0"/>
        <v>-817000</v>
      </c>
    </row>
    <row r="14" spans="1:7" ht="15.9" customHeight="1" x14ac:dyDescent="0.2">
      <c r="A14" s="188" t="s">
        <v>18</v>
      </c>
      <c r="B14" s="191" t="s">
        <v>13</v>
      </c>
      <c r="C14" s="192"/>
      <c r="D14" s="9"/>
      <c r="E14" s="86"/>
      <c r="F14" s="87"/>
      <c r="G14" s="117">
        <f t="shared" si="0"/>
        <v>0</v>
      </c>
    </row>
    <row r="15" spans="1:7" ht="15.9" customHeight="1" x14ac:dyDescent="0.2">
      <c r="A15" s="189"/>
      <c r="B15" s="38"/>
      <c r="C15" s="193" t="s">
        <v>14</v>
      </c>
      <c r="D15" s="194"/>
      <c r="E15" s="89">
        <f>SUM(E14)</f>
        <v>0</v>
      </c>
      <c r="F15" s="90">
        <f>SUM(F14)</f>
        <v>0</v>
      </c>
      <c r="G15" s="118">
        <f t="shared" si="0"/>
        <v>0</v>
      </c>
    </row>
    <row r="16" spans="1:7" ht="15.9" customHeight="1" x14ac:dyDescent="0.2">
      <c r="A16" s="189"/>
      <c r="B16" s="195" t="s">
        <v>15</v>
      </c>
      <c r="C16" s="193"/>
      <c r="D16" s="10"/>
      <c r="E16" s="92">
        <v>500000</v>
      </c>
      <c r="F16" s="87">
        <f>実績ＢＳ・ＰＬ!E7</f>
        <v>475000</v>
      </c>
      <c r="G16" s="117">
        <f t="shared" si="0"/>
        <v>-25000</v>
      </c>
    </row>
    <row r="17" spans="1:7" ht="15.9" customHeight="1" x14ac:dyDescent="0.2">
      <c r="A17" s="189"/>
      <c r="B17" s="39"/>
      <c r="C17" s="196" t="s">
        <v>16</v>
      </c>
      <c r="D17" s="197"/>
      <c r="E17" s="93">
        <f>SUM(E16)</f>
        <v>500000</v>
      </c>
      <c r="F17" s="90">
        <f>SUM(F16)</f>
        <v>475000</v>
      </c>
      <c r="G17" s="118">
        <f t="shared" si="0"/>
        <v>-25000</v>
      </c>
    </row>
    <row r="18" spans="1:7" ht="15.9" customHeight="1" x14ac:dyDescent="0.2">
      <c r="A18" s="190"/>
      <c r="B18" s="11"/>
      <c r="C18" s="198" t="s">
        <v>17</v>
      </c>
      <c r="D18" s="199"/>
      <c r="E18" s="94">
        <f>E15-E17</f>
        <v>-500000</v>
      </c>
      <c r="F18" s="95">
        <f>F15-F17</f>
        <v>-475000</v>
      </c>
      <c r="G18" s="119">
        <f t="shared" si="0"/>
        <v>25000</v>
      </c>
    </row>
    <row r="19" spans="1:7" ht="15.9" customHeight="1" x14ac:dyDescent="0.2">
      <c r="A19" s="171" t="s">
        <v>24</v>
      </c>
      <c r="B19" s="174" t="s">
        <v>19</v>
      </c>
      <c r="C19" s="175"/>
      <c r="D19" s="40"/>
      <c r="E19" s="86"/>
      <c r="F19" s="87">
        <f>実績ＢＳ・ＰＬ!F11</f>
        <v>200000</v>
      </c>
      <c r="G19" s="117">
        <f t="shared" si="0"/>
        <v>200000</v>
      </c>
    </row>
    <row r="20" spans="1:7" ht="15.9" customHeight="1" x14ac:dyDescent="0.2">
      <c r="A20" s="172"/>
      <c r="B20" s="41"/>
      <c r="C20" s="176" t="s">
        <v>20</v>
      </c>
      <c r="D20" s="177"/>
      <c r="E20" s="97">
        <f>SUM(E19)</f>
        <v>0</v>
      </c>
      <c r="F20" s="98">
        <f>SUM(F19)</f>
        <v>200000</v>
      </c>
      <c r="G20" s="120">
        <f t="shared" si="0"/>
        <v>200000</v>
      </c>
    </row>
    <row r="21" spans="1:7" ht="15.9" customHeight="1" x14ac:dyDescent="0.2">
      <c r="A21" s="172"/>
      <c r="B21" s="178" t="s">
        <v>21</v>
      </c>
      <c r="C21" s="179"/>
      <c r="D21" s="16"/>
      <c r="E21" s="100">
        <v>134000</v>
      </c>
      <c r="F21" s="87">
        <f>実績ＢＳ・ＰＬ!E12</f>
        <v>134000</v>
      </c>
      <c r="G21" s="117">
        <f t="shared" si="0"/>
        <v>0</v>
      </c>
    </row>
    <row r="22" spans="1:7" ht="15.9" customHeight="1" x14ac:dyDescent="0.2">
      <c r="A22" s="172"/>
      <c r="B22" s="41"/>
      <c r="C22" s="176" t="s">
        <v>22</v>
      </c>
      <c r="D22" s="177"/>
      <c r="E22" s="97">
        <f>SUM(E21)</f>
        <v>134000</v>
      </c>
      <c r="F22" s="98">
        <f>SUM(F21)</f>
        <v>134000</v>
      </c>
      <c r="G22" s="120">
        <f t="shared" si="0"/>
        <v>0</v>
      </c>
    </row>
    <row r="23" spans="1:7" ht="15.9" customHeight="1" x14ac:dyDescent="0.2">
      <c r="A23" s="173"/>
      <c r="B23" s="32"/>
      <c r="C23" s="180" t="s">
        <v>23</v>
      </c>
      <c r="D23" s="181"/>
      <c r="E23" s="101">
        <f>E20-E22</f>
        <v>-134000</v>
      </c>
      <c r="F23" s="102">
        <f>F20-F22</f>
        <v>66000</v>
      </c>
      <c r="G23" s="121">
        <f t="shared" si="0"/>
        <v>200000</v>
      </c>
    </row>
    <row r="24" spans="1:7" ht="15.9" customHeight="1" x14ac:dyDescent="0.2">
      <c r="A24" s="164" t="s">
        <v>25</v>
      </c>
      <c r="B24" s="165"/>
      <c r="C24" s="165"/>
      <c r="D24" s="165"/>
      <c r="E24" s="104">
        <f>+E13+E18+E23</f>
        <v>356000</v>
      </c>
      <c r="F24" s="105">
        <f>+F13+F18+F23</f>
        <v>-236000</v>
      </c>
      <c r="G24" s="122">
        <f t="shared" si="0"/>
        <v>-592000</v>
      </c>
    </row>
    <row r="25" spans="1:7" ht="15.9" customHeight="1" x14ac:dyDescent="0.2">
      <c r="A25" s="166" t="s">
        <v>26</v>
      </c>
      <c r="B25" s="167"/>
      <c r="C25" s="167"/>
      <c r="D25" s="167"/>
      <c r="E25" s="107">
        <f>実績ＢＳ・ＰＬ!D3</f>
        <v>2436700</v>
      </c>
      <c r="F25" s="108">
        <f>+E25</f>
        <v>2436700</v>
      </c>
      <c r="G25" s="123">
        <f t="shared" si="0"/>
        <v>0</v>
      </c>
    </row>
    <row r="26" spans="1:7" ht="15.9" customHeight="1" thickBot="1" x14ac:dyDescent="0.25">
      <c r="A26" s="168" t="s">
        <v>27</v>
      </c>
      <c r="B26" s="169"/>
      <c r="C26" s="169"/>
      <c r="D26" s="169"/>
      <c r="E26" s="110">
        <f>E25+E24</f>
        <v>2792700</v>
      </c>
      <c r="F26" s="111">
        <f>F25+F24</f>
        <v>2200700</v>
      </c>
      <c r="G26" s="124">
        <f t="shared" si="0"/>
        <v>-592000</v>
      </c>
    </row>
  </sheetData>
  <mergeCells count="29"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A14:A18"/>
    <mergeCell ref="B14:C14"/>
    <mergeCell ref="C15:D15"/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B11:C11"/>
    <mergeCell ref="C12:D12"/>
    <mergeCell ref="C13:D13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実績ＢＳ・ＰＬ</vt:lpstr>
      <vt:lpstr>見積実績比較資金繰り表</vt:lpstr>
      <vt:lpstr>解答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2003-04-24T07:45:51Z</cp:lastPrinted>
  <dcterms:created xsi:type="dcterms:W3CDTF">2002-10-09T07:41:48Z</dcterms:created>
  <dcterms:modified xsi:type="dcterms:W3CDTF">2025-03-17T06:00:19Z</dcterms:modified>
</cp:coreProperties>
</file>